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C:\Users\Wayne Dunn\Box\FlyDunn.com\7119Y PA-30 CR\"/>
    </mc:Choice>
  </mc:AlternateContent>
  <xr:revisionPtr revIDLastSave="4" documentId="13_ncr:40009_{AA8302BE-B536-4E97-B86A-843BAC29BA1C}" xr6:coauthVersionLast="47" xr6:coauthVersionMax="47" xr10:uidLastSave="{5B0BF8EE-FDB2-8C4A-B409-36A78B1F5395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Print_Area" localSheetId="0">Sheet1!$A$1:$V$33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A1" i="1"/>
  <c r="E27" i="1"/>
  <c r="E26" i="1"/>
  <c r="I26" i="1"/>
  <c r="C17" i="1"/>
  <c r="I14" i="1"/>
  <c r="C9" i="1"/>
  <c r="I6" i="1"/>
  <c r="I7" i="1"/>
  <c r="I8" i="1"/>
  <c r="E25" i="1"/>
  <c r="I25" i="1"/>
  <c r="I28" i="1"/>
  <c r="I29" i="1"/>
  <c r="C18" i="1"/>
  <c r="I9" i="1"/>
  <c r="F9" i="1"/>
  <c r="C19" i="1"/>
  <c r="E30" i="1"/>
  <c r="I27" i="1"/>
  <c r="I30" i="1"/>
  <c r="G30" i="1"/>
</calcChain>
</file>

<file path=xl/sharedStrings.xml><?xml version="1.0" encoding="utf-8"?>
<sst xmlns="http://schemas.openxmlformats.org/spreadsheetml/2006/main" count="93" uniqueCount="45">
  <si>
    <t>Weight</t>
  </si>
  <si>
    <t>Arm</t>
  </si>
  <si>
    <t>Moment</t>
  </si>
  <si>
    <t xml:space="preserve"> </t>
  </si>
  <si>
    <t>Gallons</t>
  </si>
  <si>
    <t>in-lbs.</t>
  </si>
  <si>
    <t>in-lbs</t>
  </si>
  <si>
    <t>Total</t>
  </si>
  <si>
    <t>lbs.</t>
  </si>
  <si>
    <t>in.</t>
  </si>
  <si>
    <t>in</t>
  </si>
  <si>
    <t>Gross Weight:</t>
  </si>
  <si>
    <t>Empty Weight:</t>
  </si>
  <si>
    <t>Usefull Load:</t>
  </si>
  <si>
    <t>Empty CG:</t>
  </si>
  <si>
    <t>FWD</t>
  </si>
  <si>
    <t>AFT</t>
  </si>
  <si>
    <t>Weight and Balance</t>
  </si>
  <si>
    <t>Totals:</t>
  </si>
  <si>
    <t xml:space="preserve">      C.G. Limits</t>
  </si>
  <si>
    <t>Weighing Data:</t>
  </si>
  <si>
    <t>RH Wheel</t>
  </si>
  <si>
    <t>LH Wheel</t>
  </si>
  <si>
    <t>Front Seat</t>
  </si>
  <si>
    <t>Aft Seat</t>
  </si>
  <si>
    <t xml:space="preserve">      Normal</t>
  </si>
  <si>
    <t>Nose Wheel</t>
  </si>
  <si>
    <t>N7119Y</t>
  </si>
  <si>
    <t>PA-30</t>
  </si>
  <si>
    <t>S/N:30-138</t>
  </si>
  <si>
    <t>Leveling means: screws over baggage door</t>
  </si>
  <si>
    <t>Datum: 79" Forward First leading skin lap outboard of engine nacelle</t>
  </si>
  <si>
    <t>Zero Fuel need to add 6 gallons as unusable fuel</t>
  </si>
  <si>
    <t>gal</t>
  </si>
  <si>
    <t>Weighed with Zero Fuel</t>
  </si>
  <si>
    <t xml:space="preserve">Outboard Fuel </t>
  </si>
  <si>
    <t>Inboard Fuel</t>
  </si>
  <si>
    <t xml:space="preserve">Inboard Fuel </t>
  </si>
  <si>
    <t>54 Gal</t>
  </si>
  <si>
    <t>30 Gal</t>
  </si>
  <si>
    <t>Fuel 6 lbs/gal.</t>
  </si>
  <si>
    <t>Flight Information</t>
  </si>
  <si>
    <t>Baggage Compartment (max 200 lbs)</t>
  </si>
  <si>
    <t>George S. Coy A&amp;P1637619</t>
  </si>
  <si>
    <t>Basic Empty weight of Aircraft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</si>
</sst>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mm\-dd\-yyyy"/>
    <numFmt numFmtId="167" formatCode="m/d/yy\ h:mm;@"/>
  </numFmts>
  <fonts count="19" x14ac:knownFonts="1">
    <font>
      <sz val="10"/>
      <name val="Times New Roman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u/>
      <sz val="10"/>
      <color indexed="10"/>
      <name val="Arial"/>
      <family val="2"/>
    </font>
    <font>
      <b/>
      <u/>
      <sz val="14"/>
      <name val="Arial"/>
      <family val="2"/>
    </font>
    <font>
      <b/>
      <u/>
      <sz val="1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4" fontId="0" fillId="0" borderId="0" xfId="0" applyNumberFormat="1"/>
    <xf numFmtId="0" fontId="5" fillId="0" borderId="0" xfId="0" applyFont="1"/>
    <xf numFmtId="2" fontId="5" fillId="0" borderId="0" xfId="0" applyNumberFormat="1" applyFont="1"/>
    <xf numFmtId="4" fontId="5" fillId="0" borderId="0" xfId="0" applyNumberFormat="1" applyFont="1"/>
    <xf numFmtId="0" fontId="7" fillId="0" borderId="0" xfId="0" applyFont="1"/>
    <xf numFmtId="2" fontId="7" fillId="0" borderId="0" xfId="0" applyNumberFormat="1" applyFont="1"/>
    <xf numFmtId="4" fontId="7" fillId="0" borderId="0" xfId="0" applyNumberFormat="1" applyFont="1"/>
    <xf numFmtId="0" fontId="7" fillId="0" borderId="0" xfId="0" applyFont="1" applyBorder="1"/>
    <xf numFmtId="0" fontId="7" fillId="0" borderId="1" xfId="0" applyFont="1" applyBorder="1"/>
    <xf numFmtId="0" fontId="6" fillId="0" borderId="0" xfId="0" applyFont="1" applyBorder="1"/>
    <xf numFmtId="2" fontId="6" fillId="0" borderId="0" xfId="0" applyNumberFormat="1" applyFont="1" applyBorder="1"/>
    <xf numFmtId="4" fontId="6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11" fillId="0" borderId="0" xfId="0" applyFont="1"/>
    <xf numFmtId="0" fontId="7" fillId="0" borderId="1" xfId="0" applyFont="1" applyBorder="1" applyAlignment="1">
      <alignment horizontal="center"/>
    </xf>
    <xf numFmtId="0" fontId="12" fillId="0" borderId="2" xfId="0" applyFont="1" applyBorder="1"/>
    <xf numFmtId="0" fontId="7" fillId="0" borderId="3" xfId="0" applyFont="1" applyBorder="1"/>
    <xf numFmtId="0" fontId="8" fillId="0" borderId="3" xfId="0" applyFont="1" applyBorder="1"/>
    <xf numFmtId="2" fontId="7" fillId="0" borderId="3" xfId="0" applyNumberFormat="1" applyFont="1" applyBorder="1"/>
    <xf numFmtId="4" fontId="7" fillId="0" borderId="3" xfId="0" applyNumberFormat="1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2" fontId="7" fillId="0" borderId="0" xfId="0" applyNumberFormat="1" applyFont="1" applyBorder="1"/>
    <xf numFmtId="0" fontId="7" fillId="0" borderId="7" xfId="0" applyFont="1" applyBorder="1"/>
    <xf numFmtId="0" fontId="2" fillId="0" borderId="0" xfId="0" applyFont="1" applyBorder="1"/>
    <xf numFmtId="0" fontId="2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2" fontId="10" fillId="0" borderId="0" xfId="0" applyNumberFormat="1" applyFont="1" applyBorder="1"/>
    <xf numFmtId="4" fontId="10" fillId="0" borderId="0" xfId="0" applyNumberFormat="1" applyFont="1" applyBorder="1"/>
    <xf numFmtId="0" fontId="0" fillId="0" borderId="8" xfId="0" applyBorder="1"/>
    <xf numFmtId="0" fontId="10" fillId="0" borderId="9" xfId="0" applyFont="1" applyBorder="1"/>
    <xf numFmtId="0" fontId="10" fillId="0" borderId="10" xfId="0" applyFont="1" applyBorder="1"/>
    <xf numFmtId="2" fontId="10" fillId="0" borderId="10" xfId="0" applyNumberFormat="1" applyFont="1" applyBorder="1"/>
    <xf numFmtId="4" fontId="10" fillId="0" borderId="10" xfId="0" applyNumberFormat="1" applyFont="1" applyBorder="1"/>
    <xf numFmtId="0" fontId="0" fillId="0" borderId="11" xfId="0" applyBorder="1"/>
    <xf numFmtId="0" fontId="6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6" fillId="0" borderId="0" xfId="0" applyFont="1" applyFill="1" applyBorder="1" applyAlignment="1">
      <alignment horizontal="center"/>
    </xf>
    <xf numFmtId="2" fontId="6" fillId="0" borderId="15" xfId="0" applyNumberFormat="1" applyFont="1" applyBorder="1"/>
    <xf numFmtId="4" fontId="6" fillId="0" borderId="15" xfId="0" applyNumberFormat="1" applyFont="1" applyBorder="1"/>
    <xf numFmtId="0" fontId="13" fillId="0" borderId="0" xfId="0" applyFont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7" fillId="0" borderId="0" xfId="0" applyFont="1" applyBorder="1" applyAlignment="1">
      <alignment horizontal="center"/>
    </xf>
    <xf numFmtId="0" fontId="7" fillId="0" borderId="16" xfId="0" applyFont="1" applyBorder="1"/>
    <xf numFmtId="0" fontId="6" fillId="0" borderId="15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64" fontId="6" fillId="0" borderId="15" xfId="0" applyNumberFormat="1" applyFont="1" applyBorder="1"/>
    <xf numFmtId="2" fontId="7" fillId="0" borderId="15" xfId="0" applyNumberFormat="1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7" xfId="0" applyFont="1" applyBorder="1"/>
    <xf numFmtId="0" fontId="16" fillId="0" borderId="18" xfId="0" applyFont="1" applyBorder="1"/>
    <xf numFmtId="0" fontId="3" fillId="0" borderId="0" xfId="0" applyFont="1" applyBorder="1"/>
    <xf numFmtId="2" fontId="6" fillId="0" borderId="14" xfId="0" applyNumberFormat="1" applyFont="1" applyBorder="1"/>
    <xf numFmtId="166" fontId="6" fillId="0" borderId="13" xfId="0" applyNumberFormat="1" applyFont="1" applyBorder="1"/>
    <xf numFmtId="0" fontId="6" fillId="0" borderId="1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9" xfId="0" applyFont="1" applyBorder="1"/>
    <xf numFmtId="0" fontId="2" fillId="0" borderId="20" xfId="0" applyFont="1" applyBorder="1"/>
    <xf numFmtId="0" fontId="2" fillId="0" borderId="21" xfId="0" applyFont="1" applyBorder="1"/>
    <xf numFmtId="0" fontId="7" fillId="0" borderId="15" xfId="0" applyFont="1" applyBorder="1"/>
    <xf numFmtId="0" fontId="14" fillId="0" borderId="0" xfId="0" applyFont="1" applyFill="1" applyBorder="1"/>
    <xf numFmtId="0" fontId="7" fillId="0" borderId="22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7" fillId="0" borderId="2" xfId="0" applyFont="1" applyBorder="1"/>
    <xf numFmtId="165" fontId="7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5" xfId="0" applyFont="1" applyBorder="1"/>
    <xf numFmtId="0" fontId="6" fillId="0" borderId="16" xfId="0" applyFont="1" applyBorder="1" applyAlignment="1">
      <alignment horizontal="right"/>
    </xf>
    <xf numFmtId="0" fontId="2" fillId="0" borderId="1" xfId="0" applyFont="1" applyBorder="1"/>
    <xf numFmtId="164" fontId="6" fillId="0" borderId="1" xfId="0" applyNumberFormat="1" applyFont="1" applyBorder="1"/>
    <xf numFmtId="2" fontId="6" fillId="0" borderId="1" xfId="0" applyNumberFormat="1" applyFont="1" applyBorder="1"/>
    <xf numFmtId="0" fontId="6" fillId="0" borderId="23" xfId="0" applyFont="1" applyBorder="1"/>
    <xf numFmtId="0" fontId="6" fillId="0" borderId="24" xfId="0" applyFont="1" applyBorder="1"/>
    <xf numFmtId="164" fontId="6" fillId="0" borderId="24" xfId="0" applyNumberFormat="1" applyFont="1" applyBorder="1"/>
    <xf numFmtId="4" fontId="6" fillId="0" borderId="24" xfId="0" applyNumberFormat="1" applyFont="1" applyBorder="1"/>
    <xf numFmtId="0" fontId="2" fillId="0" borderId="24" xfId="0" applyFont="1" applyBorder="1"/>
    <xf numFmtId="0" fontId="6" fillId="0" borderId="25" xfId="0" applyFont="1" applyBorder="1"/>
    <xf numFmtId="0" fontId="2" fillId="0" borderId="16" xfId="0" applyFont="1" applyBorder="1"/>
    <xf numFmtId="2" fontId="6" fillId="0" borderId="16" xfId="0" applyNumberFormat="1" applyFont="1" applyBorder="1"/>
    <xf numFmtId="0" fontId="6" fillId="0" borderId="16" xfId="0" applyFont="1" applyBorder="1"/>
    <xf numFmtId="0" fontId="2" fillId="0" borderId="26" xfId="0" applyFont="1" applyBorder="1"/>
    <xf numFmtId="4" fontId="6" fillId="0" borderId="27" xfId="0" applyNumberFormat="1" applyFont="1" applyBorder="1" applyAlignment="1">
      <alignment horizontal="center"/>
    </xf>
    <xf numFmtId="4" fontId="6" fillId="0" borderId="21" xfId="0" applyNumberFormat="1" applyFont="1" applyBorder="1"/>
    <xf numFmtId="4" fontId="6" fillId="0" borderId="28" xfId="0" applyNumberFormat="1" applyFont="1" applyBorder="1"/>
    <xf numFmtId="0" fontId="6" fillId="0" borderId="27" xfId="0" applyFont="1" applyBorder="1" applyAlignment="1">
      <alignment horizontal="center"/>
    </xf>
    <xf numFmtId="2" fontId="6" fillId="0" borderId="21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164" fontId="6" fillId="0" borderId="30" xfId="0" applyNumberFormat="1" applyFont="1" applyBorder="1" applyAlignment="1">
      <alignment horizontal="right"/>
    </xf>
    <xf numFmtId="164" fontId="6" fillId="0" borderId="21" xfId="0" applyNumberFormat="1" applyFont="1" applyFill="1" applyBorder="1" applyAlignment="1">
      <alignment horizontal="right"/>
    </xf>
    <xf numFmtId="164" fontId="6" fillId="0" borderId="28" xfId="0" applyNumberFormat="1" applyFont="1" applyBorder="1"/>
    <xf numFmtId="0" fontId="6" fillId="0" borderId="27" xfId="0" applyFont="1" applyBorder="1"/>
    <xf numFmtId="0" fontId="6" fillId="0" borderId="28" xfId="0" applyFont="1" applyBorder="1"/>
    <xf numFmtId="2" fontId="7" fillId="0" borderId="0" xfId="0" applyNumberFormat="1" applyFont="1" applyBorder="1" applyAlignment="1">
      <alignment horizontal="center"/>
    </xf>
    <xf numFmtId="2" fontId="6" fillId="0" borderId="28" xfId="0" applyNumberFormat="1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8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2" fillId="0" borderId="22" xfId="0" applyFont="1" applyBorder="1"/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34" xfId="0" applyNumberFormat="1" applyFont="1" applyBorder="1"/>
    <xf numFmtId="2" fontId="6" fillId="0" borderId="35" xfId="0" applyNumberFormat="1" applyFont="1" applyBorder="1"/>
    <xf numFmtId="0" fontId="7" fillId="0" borderId="36" xfId="0" applyFont="1" applyBorder="1"/>
    <xf numFmtId="0" fontId="6" fillId="0" borderId="2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164" fontId="6" fillId="0" borderId="27" xfId="0" applyNumberFormat="1" applyFont="1" applyBorder="1"/>
    <xf numFmtId="164" fontId="6" fillId="0" borderId="37" xfId="0" applyNumberFormat="1" applyFont="1" applyBorder="1"/>
    <xf numFmtId="164" fontId="6" fillId="0" borderId="21" xfId="0" applyNumberFormat="1" applyFont="1" applyBorder="1"/>
    <xf numFmtId="2" fontId="6" fillId="0" borderId="38" xfId="0" applyNumberFormat="1" applyFont="1" applyBorder="1"/>
    <xf numFmtId="164" fontId="14" fillId="0" borderId="24" xfId="0" applyNumberFormat="1" applyFont="1" applyFill="1" applyBorder="1"/>
    <xf numFmtId="164" fontId="15" fillId="0" borderId="39" xfId="0" applyNumberFormat="1" applyFont="1" applyFill="1" applyBorder="1" applyProtection="1">
      <protection locked="0"/>
    </xf>
    <xf numFmtId="2" fontId="15" fillId="0" borderId="39" xfId="0" applyNumberFormat="1" applyFont="1" applyFill="1" applyBorder="1"/>
    <xf numFmtId="4" fontId="14" fillId="0" borderId="15" xfId="0" applyNumberFormat="1" applyFont="1" applyFill="1" applyBorder="1"/>
    <xf numFmtId="4" fontId="14" fillId="0" borderId="36" xfId="0" applyNumberFormat="1" applyFont="1" applyFill="1" applyBorder="1"/>
    <xf numFmtId="4" fontId="15" fillId="0" borderId="39" xfId="0" applyNumberFormat="1" applyFont="1" applyFill="1" applyBorder="1"/>
    <xf numFmtId="2" fontId="7" fillId="0" borderId="15" xfId="0" applyNumberFormat="1" applyFont="1" applyFill="1" applyBorder="1" applyProtection="1">
      <protection locked="0"/>
    </xf>
    <xf numFmtId="2" fontId="7" fillId="0" borderId="15" xfId="0" applyNumberFormat="1" applyFont="1" applyFill="1" applyBorder="1"/>
    <xf numFmtId="2" fontId="7" fillId="0" borderId="36" xfId="0" applyNumberFormat="1" applyFont="1" applyFill="1" applyBorder="1"/>
    <xf numFmtId="164" fontId="14" fillId="2" borderId="15" xfId="0" applyNumberFormat="1" applyFont="1" applyFill="1" applyBorder="1" applyProtection="1">
      <protection locked="0"/>
    </xf>
    <xf numFmtId="164" fontId="14" fillId="2" borderId="36" xfId="0" applyNumberFormat="1" applyFont="1" applyFill="1" applyBorder="1" applyProtection="1">
      <protection locked="0"/>
    </xf>
    <xf numFmtId="0" fontId="3" fillId="0" borderId="22" xfId="0" applyFont="1" applyBorder="1"/>
    <xf numFmtId="0" fontId="3" fillId="0" borderId="4" xfId="0" applyFont="1" applyBorder="1"/>
    <xf numFmtId="0" fontId="18" fillId="0" borderId="0" xfId="0" applyFont="1"/>
    <xf numFmtId="167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6"/>
              <c:pt idx="0">
                <c:v>81</c:v>
              </c:pt>
              <c:pt idx="1">
                <c:v>81</c:v>
              </c:pt>
              <c:pt idx="2">
                <c:v>83</c:v>
              </c:pt>
              <c:pt idx="3">
                <c:v>86.5</c:v>
              </c:pt>
              <c:pt idx="4">
                <c:v>92</c:v>
              </c:pt>
              <c:pt idx="5">
                <c:v>92</c:v>
              </c:pt>
            </c:numLit>
          </c:xVal>
          <c:yVal>
            <c:numLit>
              <c:formatCode>General</c:formatCode>
              <c:ptCount val="6"/>
              <c:pt idx="0">
                <c:v>2300</c:v>
              </c:pt>
              <c:pt idx="1">
                <c:v>2450</c:v>
              </c:pt>
              <c:pt idx="2">
                <c:v>3200</c:v>
              </c:pt>
              <c:pt idx="3">
                <c:v>3600</c:v>
              </c:pt>
              <c:pt idx="4">
                <c:v>3600</c:v>
              </c:pt>
              <c:pt idx="5">
                <c:v>2300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D86C-47FC-9165-C025E667F6D7}"/>
            </c:ext>
          </c:extLst>
        </c:ser>
        <c:ser>
          <c:idx val="2"/>
          <c:order val="1"/>
          <c:tx>
            <c:v>CG</c:v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Sheet1!$G$30</c:f>
              <c:numCache>
                <c:formatCode>0.00</c:formatCode>
                <c:ptCount val="1"/>
                <c:pt idx="0">
                  <c:v>86.50624598606484</c:v>
                </c:pt>
              </c:numCache>
            </c:numRef>
          </c:xVal>
          <c:yVal>
            <c:numRef>
              <c:f>Sheet1!$E$30</c:f>
              <c:numCache>
                <c:formatCode>0.0</c:formatCode>
                <c:ptCount val="1"/>
                <c:pt idx="0">
                  <c:v>3301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6C-47FC-9165-C025E667F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040712"/>
        <c:axId val="1"/>
      </c:scatterChart>
      <c:valAx>
        <c:axId val="606040712"/>
        <c:scaling>
          <c:orientation val="minMax"/>
          <c:max val="94"/>
          <c:min val="8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crossBetween val="midCat"/>
        <c:majorUnit val="1"/>
        <c:minorUnit val="1"/>
      </c:valAx>
      <c:valAx>
        <c:axId val="1"/>
        <c:scaling>
          <c:orientation val="minMax"/>
          <c:max val="38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06040712"/>
        <c:crossesAt val="78"/>
        <c:crossBetween val="midCat"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490809501892832"/>
          <c:y val="2.6729694502472905E-2"/>
          <c:w val="0.50821675726553139"/>
          <c:h val="5.86617744210545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>
          <a:alpha val="97000"/>
        </a:srgbClr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1</xdr:row>
      <xdr:rowOff>266700</xdr:rowOff>
    </xdr:from>
    <xdr:to>
      <xdr:col>22</xdr:col>
      <xdr:colOff>438151</xdr:colOff>
      <xdr:row>30</xdr:row>
      <xdr:rowOff>180975</xdr:rowOff>
    </xdr:to>
    <xdr:graphicFrame macro="">
      <xdr:nvGraphicFramePr>
        <xdr:cNvPr id="1060" name="Chart 1">
          <a:extLst>
            <a:ext uri="{FF2B5EF4-FFF2-40B4-BE49-F238E27FC236}">
              <a16:creationId xmlns:a16="http://schemas.microsoft.com/office/drawing/2014/main" id="{A4552AE9-9CEF-439E-B76F-77407F95C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48"/>
  <sheetViews>
    <sheetView tabSelected="1" topLeftCell="A8" zoomScaleNormal="100" zoomScaleSheetLayoutView="50" workbookViewId="0">
      <selection activeCell="A34" sqref="A34"/>
    </sheetView>
  </sheetViews>
  <sheetFormatPr defaultRowHeight="13.5" x14ac:dyDescent="0.15"/>
  <cols>
    <col min="1" max="1" width="10.19921875" customWidth="1"/>
    <col min="2" max="2" width="19.94921875" customWidth="1"/>
    <col min="3" max="3" width="12.8984375" customWidth="1"/>
    <col min="4" max="4" width="9.59765625" customWidth="1"/>
    <col min="5" max="5" width="9.8984375" customWidth="1"/>
    <col min="6" max="6" width="10.19921875" customWidth="1"/>
    <col min="7" max="7" width="11.09765625" style="3" customWidth="1"/>
    <col min="8" max="8" width="4.796875" customWidth="1"/>
    <col min="9" max="9" width="18.1484375" style="4" customWidth="1"/>
    <col min="10" max="10" width="9.59765625" bestFit="1" customWidth="1"/>
  </cols>
  <sheetData>
    <row r="1" spans="1:17" s="1" customFormat="1" ht="22.5" x14ac:dyDescent="0.25">
      <c r="A1" s="139">
        <f ca="1">NOW()</f>
        <v>44834.605728472219</v>
      </c>
      <c r="B1" s="139"/>
      <c r="C1" s="5"/>
      <c r="D1" s="5"/>
      <c r="E1" s="47" t="s">
        <v>17</v>
      </c>
      <c r="F1" s="5"/>
      <c r="G1" s="6"/>
      <c r="H1" s="5"/>
      <c r="I1" s="7"/>
    </row>
    <row r="2" spans="1:17" s="1" customFormat="1" ht="23.25" thickBot="1" x14ac:dyDescent="0.3">
      <c r="C2" s="5"/>
      <c r="D2" s="17"/>
      <c r="E2" s="5"/>
      <c r="F2" s="5"/>
      <c r="G2" s="6"/>
      <c r="H2" s="5"/>
      <c r="I2" s="7"/>
      <c r="J2" s="5"/>
    </row>
    <row r="3" spans="1:17" s="2" customFormat="1" ht="23.25" thickBot="1" x14ac:dyDescent="0.3">
      <c r="A3" s="41" t="s">
        <v>27</v>
      </c>
      <c r="B3" s="42"/>
      <c r="C3" s="41" t="s">
        <v>28</v>
      </c>
      <c r="D3" s="43"/>
      <c r="E3" s="41" t="s">
        <v>29</v>
      </c>
      <c r="F3" s="42"/>
      <c r="G3" s="61"/>
      <c r="H3" s="41"/>
      <c r="I3" s="62">
        <v>44295</v>
      </c>
      <c r="J3" s="43"/>
      <c r="L3" s="5"/>
    </row>
    <row r="4" spans="1:17" s="8" customFormat="1" ht="18.75" thickBot="1" x14ac:dyDescent="0.25">
      <c r="A4" s="73" t="s">
        <v>20</v>
      </c>
      <c r="B4" s="20"/>
      <c r="C4" s="20"/>
      <c r="D4" s="20"/>
      <c r="E4" s="106"/>
      <c r="F4" s="20"/>
      <c r="G4" s="22"/>
      <c r="H4" s="20"/>
      <c r="I4" s="23"/>
      <c r="J4" s="30"/>
    </row>
    <row r="5" spans="1:17" s="2" customFormat="1" ht="15" thickBot="1" x14ac:dyDescent="0.2">
      <c r="A5" s="107"/>
      <c r="B5" s="11"/>
      <c r="C5" s="98" t="s">
        <v>0</v>
      </c>
      <c r="D5" s="50"/>
      <c r="E5" s="76"/>
      <c r="F5" s="95" t="s">
        <v>1</v>
      </c>
      <c r="G5" s="104"/>
      <c r="H5" s="50"/>
      <c r="I5" s="92" t="s">
        <v>2</v>
      </c>
      <c r="J5" s="108"/>
      <c r="L5" s="13"/>
      <c r="M5" s="8"/>
      <c r="N5" s="8"/>
      <c r="O5" s="8"/>
      <c r="P5" s="8"/>
    </row>
    <row r="6" spans="1:17" s="2" customFormat="1" ht="15" thickBot="1" x14ac:dyDescent="0.2">
      <c r="A6" s="77" t="s">
        <v>22</v>
      </c>
      <c r="B6" s="11"/>
      <c r="C6" s="99">
        <v>856</v>
      </c>
      <c r="D6" s="58" t="s">
        <v>8</v>
      </c>
      <c r="E6" s="76"/>
      <c r="F6" s="96">
        <v>108.7</v>
      </c>
      <c r="G6" s="105" t="s">
        <v>9</v>
      </c>
      <c r="H6" s="50"/>
      <c r="I6" s="93">
        <f>C6*F6</f>
        <v>93047.2</v>
      </c>
      <c r="J6" s="103" t="s">
        <v>6</v>
      </c>
      <c r="L6" s="71"/>
      <c r="M6" s="8"/>
      <c r="N6" s="8"/>
      <c r="O6" s="8"/>
      <c r="P6" s="8"/>
    </row>
    <row r="7" spans="1:17" s="2" customFormat="1" ht="15" thickBot="1" x14ac:dyDescent="0.2">
      <c r="A7" s="77" t="s">
        <v>21</v>
      </c>
      <c r="B7" s="29"/>
      <c r="C7" s="100">
        <v>838</v>
      </c>
      <c r="D7" s="58" t="s">
        <v>8</v>
      </c>
      <c r="E7" s="11"/>
      <c r="F7" s="96">
        <v>108.7</v>
      </c>
      <c r="G7" s="105" t="s">
        <v>9</v>
      </c>
      <c r="H7" s="11"/>
      <c r="I7" s="93">
        <f>C7*F7</f>
        <v>91090.6</v>
      </c>
      <c r="J7" s="103" t="s">
        <v>6</v>
      </c>
      <c r="L7" s="71"/>
      <c r="M7" s="72"/>
      <c r="N7" s="72"/>
      <c r="O7" s="72"/>
      <c r="P7" s="72"/>
    </row>
    <row r="8" spans="1:17" s="2" customFormat="1" ht="15" thickBot="1" x14ac:dyDescent="0.2">
      <c r="A8" s="77" t="s">
        <v>26</v>
      </c>
      <c r="B8" s="11"/>
      <c r="C8" s="100">
        <v>607</v>
      </c>
      <c r="D8" s="58" t="s">
        <v>8</v>
      </c>
      <c r="E8" s="11"/>
      <c r="F8" s="96">
        <v>21.7</v>
      </c>
      <c r="G8" s="105" t="s">
        <v>9</v>
      </c>
      <c r="H8" s="11"/>
      <c r="I8" s="93">
        <f>C8*F8</f>
        <v>13171.9</v>
      </c>
      <c r="J8" s="103" t="s">
        <v>6</v>
      </c>
      <c r="L8" s="11"/>
      <c r="M8" s="11"/>
      <c r="N8" s="27"/>
      <c r="O8" s="74"/>
      <c r="P8" s="27"/>
      <c r="Q8" s="29"/>
    </row>
    <row r="9" spans="1:17" s="2" customFormat="1" ht="15" thickBot="1" x14ac:dyDescent="0.2">
      <c r="A9" s="41" t="s">
        <v>18</v>
      </c>
      <c r="B9" s="56"/>
      <c r="C9" s="101">
        <f>SUM(C6:C8)</f>
        <v>2301</v>
      </c>
      <c r="D9" s="57" t="s">
        <v>8</v>
      </c>
      <c r="E9" s="56" t="s">
        <v>3</v>
      </c>
      <c r="F9" s="97">
        <f>I9/C9</f>
        <v>85.749543676662313</v>
      </c>
      <c r="G9" s="105" t="s">
        <v>9</v>
      </c>
      <c r="H9" s="56"/>
      <c r="I9" s="94">
        <f xml:space="preserve"> SUM(I6:I8)</f>
        <v>197309.69999999998</v>
      </c>
      <c r="J9" s="103" t="s">
        <v>6</v>
      </c>
      <c r="L9" s="13"/>
      <c r="M9" s="11"/>
      <c r="N9" s="27"/>
      <c r="O9" s="74"/>
      <c r="P9" s="27"/>
      <c r="Q9" s="29"/>
    </row>
    <row r="10" spans="1:17" s="2" customFormat="1" ht="14.25" x14ac:dyDescent="0.15">
      <c r="A10" s="31" t="s">
        <v>31</v>
      </c>
      <c r="B10" s="32"/>
      <c r="C10" s="32"/>
      <c r="D10" s="32"/>
      <c r="E10" s="32"/>
      <c r="F10" s="32"/>
      <c r="G10" s="33"/>
      <c r="H10" s="32"/>
      <c r="I10" s="34"/>
      <c r="J10" s="35"/>
    </row>
    <row r="11" spans="1:17" s="2" customFormat="1" ht="15" thickBot="1" x14ac:dyDescent="0.2">
      <c r="A11" s="36" t="s">
        <v>30</v>
      </c>
      <c r="B11" s="37"/>
      <c r="C11" s="37"/>
      <c r="D11" s="37"/>
      <c r="E11" s="37"/>
      <c r="F11" s="37"/>
      <c r="G11" s="38"/>
      <c r="H11" s="37"/>
      <c r="I11" s="39"/>
      <c r="J11" s="40"/>
    </row>
    <row r="12" spans="1:17" s="2" customFormat="1" ht="14.25" x14ac:dyDescent="0.15">
      <c r="A12" s="32"/>
      <c r="B12" s="32"/>
      <c r="C12" s="32"/>
      <c r="D12" s="32"/>
      <c r="E12" s="32"/>
      <c r="F12" s="32"/>
      <c r="G12" s="33"/>
      <c r="H12" s="32"/>
      <c r="I12" s="34"/>
      <c r="J12" s="48"/>
    </row>
    <row r="13" spans="1:17" s="2" customFormat="1" ht="14.25" x14ac:dyDescent="0.15">
      <c r="A13" s="87" t="s">
        <v>34</v>
      </c>
      <c r="B13" s="88"/>
      <c r="C13" s="88"/>
      <c r="D13" s="78"/>
      <c r="E13" s="89"/>
      <c r="F13" s="90"/>
      <c r="G13" s="88"/>
      <c r="H13" s="88"/>
      <c r="I13" s="88"/>
      <c r="J13" s="91"/>
    </row>
    <row r="14" spans="1:17" s="2" customFormat="1" ht="14.25" x14ac:dyDescent="0.15">
      <c r="A14" s="82" t="s">
        <v>40</v>
      </c>
      <c r="B14" s="79"/>
      <c r="C14" s="83">
        <v>6</v>
      </c>
      <c r="D14" s="83" t="s">
        <v>33</v>
      </c>
      <c r="E14" s="80"/>
      <c r="F14" s="83">
        <v>51</v>
      </c>
      <c r="G14" s="84" t="s">
        <v>10</v>
      </c>
      <c r="H14" s="81"/>
      <c r="I14" s="85">
        <f>C14*6*F14</f>
        <v>1836</v>
      </c>
      <c r="J14" s="86" t="s">
        <v>6</v>
      </c>
    </row>
    <row r="15" spans="1:17" s="2" customFormat="1" ht="15" thickBot="1" x14ac:dyDescent="0.2">
      <c r="A15" s="71" t="s">
        <v>32</v>
      </c>
    </row>
    <row r="16" spans="1:17" s="2" customFormat="1" ht="15" thickBot="1" x14ac:dyDescent="0.2">
      <c r="A16" s="66"/>
      <c r="B16" s="118" t="s">
        <v>11</v>
      </c>
      <c r="C16" s="121">
        <v>3600</v>
      </c>
      <c r="D16" s="102" t="s">
        <v>8</v>
      </c>
      <c r="F16" s="110" t="s">
        <v>25</v>
      </c>
      <c r="G16" s="30"/>
      <c r="H16" s="75"/>
      <c r="I16" s="110" t="s">
        <v>37</v>
      </c>
      <c r="J16" s="137" t="s">
        <v>38</v>
      </c>
      <c r="K16" s="29"/>
    </row>
    <row r="17" spans="1:11" s="2" customFormat="1" ht="15" thickBot="1" x14ac:dyDescent="0.2">
      <c r="A17" s="67"/>
      <c r="B17" s="119" t="s">
        <v>12</v>
      </c>
      <c r="C17" s="122">
        <f>C9+C14*6</f>
        <v>2337</v>
      </c>
      <c r="D17" s="102" t="s">
        <v>8</v>
      </c>
      <c r="F17" s="111" t="s">
        <v>19</v>
      </c>
      <c r="G17" s="112"/>
      <c r="H17" s="14"/>
      <c r="I17" s="111" t="s">
        <v>35</v>
      </c>
      <c r="J17" s="136" t="s">
        <v>39</v>
      </c>
      <c r="K17" s="29"/>
    </row>
    <row r="18" spans="1:11" s="2" customFormat="1" ht="14.25" x14ac:dyDescent="0.15">
      <c r="A18" s="67"/>
      <c r="B18" s="120" t="s">
        <v>13</v>
      </c>
      <c r="C18" s="123">
        <f>C16-C17</f>
        <v>1263</v>
      </c>
      <c r="D18" s="102" t="s">
        <v>8</v>
      </c>
      <c r="F18" s="113" t="s">
        <v>15</v>
      </c>
      <c r="G18" s="114" t="s">
        <v>16</v>
      </c>
      <c r="H18" s="14"/>
      <c r="I18" s="113" t="s">
        <v>3</v>
      </c>
      <c r="J18" s="114" t="s">
        <v>3</v>
      </c>
      <c r="K18" s="29"/>
    </row>
    <row r="19" spans="1:11" s="2" customFormat="1" ht="15" thickBot="1" x14ac:dyDescent="0.2">
      <c r="A19" s="65"/>
      <c r="B19" s="63" t="s">
        <v>14</v>
      </c>
      <c r="C19" s="124">
        <f xml:space="preserve">   (I9+I14)/C17</f>
        <v>85.214249037227205</v>
      </c>
      <c r="D19" s="109" t="s">
        <v>10</v>
      </c>
      <c r="F19" s="115">
        <v>81</v>
      </c>
      <c r="G19" s="116">
        <v>92</v>
      </c>
      <c r="H19" s="14"/>
      <c r="I19" s="115" t="s">
        <v>3</v>
      </c>
      <c r="J19" s="116" t="s">
        <v>3</v>
      </c>
      <c r="K19" s="29"/>
    </row>
    <row r="20" spans="1:11" s="2" customFormat="1" ht="14.25" x14ac:dyDescent="0.15">
      <c r="D20" s="64"/>
      <c r="E20" s="14"/>
      <c r="F20" s="13"/>
    </row>
    <row r="21" spans="1:11" s="2" customFormat="1" ht="15" thickBot="1" x14ac:dyDescent="0.2">
      <c r="A21" s="8"/>
      <c r="B21" s="8"/>
      <c r="C21" s="8"/>
      <c r="D21" s="8"/>
      <c r="E21" s="8"/>
      <c r="F21" s="8"/>
      <c r="G21" s="9"/>
      <c r="H21" s="8"/>
      <c r="I21" s="10"/>
    </row>
    <row r="22" spans="1:11" s="2" customFormat="1" ht="18" x14ac:dyDescent="0.2">
      <c r="A22" s="19" t="s">
        <v>41</v>
      </c>
      <c r="B22" s="20"/>
      <c r="C22" s="20"/>
      <c r="D22" s="21"/>
      <c r="E22" s="20"/>
      <c r="F22" s="20"/>
      <c r="G22" s="22"/>
      <c r="H22" s="20"/>
      <c r="I22" s="23"/>
      <c r="J22" s="24"/>
    </row>
    <row r="23" spans="1:11" s="2" customFormat="1" ht="14.25" x14ac:dyDescent="0.15">
      <c r="A23" s="28"/>
      <c r="B23" s="12"/>
      <c r="C23" s="12"/>
      <c r="D23" s="12"/>
      <c r="E23" s="52" t="s">
        <v>0</v>
      </c>
      <c r="F23" s="18" t="s">
        <v>3</v>
      </c>
      <c r="G23" s="53" t="s">
        <v>1</v>
      </c>
      <c r="H23" s="12"/>
      <c r="I23" s="46" t="s">
        <v>2</v>
      </c>
      <c r="J23" s="26"/>
    </row>
    <row r="24" spans="1:11" s="2" customFormat="1" ht="14.25" x14ac:dyDescent="0.15">
      <c r="A24" s="59" t="s">
        <v>44</v>
      </c>
      <c r="B24" s="51"/>
      <c r="C24" s="51"/>
      <c r="D24" s="51" t="s">
        <v>3</v>
      </c>
      <c r="E24" s="54">
        <v>2337</v>
      </c>
      <c r="F24" s="68" t="s">
        <v>8</v>
      </c>
      <c r="G24" s="45">
        <v>85.213999999999999</v>
      </c>
      <c r="H24" s="68" t="s">
        <v>9</v>
      </c>
      <c r="I24" s="46">
        <f>G24*E24</f>
        <v>199145.11799999999</v>
      </c>
      <c r="J24" s="70" t="s">
        <v>5</v>
      </c>
    </row>
    <row r="25" spans="1:11" s="2" customFormat="1" ht="14.25" x14ac:dyDescent="0.15">
      <c r="A25" s="25" t="s">
        <v>36</v>
      </c>
      <c r="B25" s="11"/>
      <c r="C25" s="134">
        <v>54</v>
      </c>
      <c r="D25" s="11" t="s">
        <v>4</v>
      </c>
      <c r="E25" s="125">
        <f>C25*6</f>
        <v>324</v>
      </c>
      <c r="F25" s="68" t="s">
        <v>8</v>
      </c>
      <c r="G25" s="55">
        <v>90</v>
      </c>
      <c r="H25" s="68" t="s">
        <v>9</v>
      </c>
      <c r="I25" s="128">
        <f>E25*G25</f>
        <v>29160</v>
      </c>
      <c r="J25" s="70" t="s">
        <v>5</v>
      </c>
    </row>
    <row r="26" spans="1:11" s="2" customFormat="1" ht="14.25" x14ac:dyDescent="0.15">
      <c r="A26" s="25" t="s">
        <v>35</v>
      </c>
      <c r="B26" s="11"/>
      <c r="C26" s="134">
        <v>30</v>
      </c>
      <c r="D26" s="11" t="s">
        <v>4</v>
      </c>
      <c r="E26" s="125">
        <f>C26*6</f>
        <v>180</v>
      </c>
      <c r="F26" s="68" t="s">
        <v>8</v>
      </c>
      <c r="G26" s="55">
        <v>95</v>
      </c>
      <c r="H26" s="68" t="s">
        <v>9</v>
      </c>
      <c r="I26" s="128">
        <f>E26*G26</f>
        <v>17100</v>
      </c>
      <c r="J26" s="70" t="s">
        <v>5</v>
      </c>
    </row>
    <row r="27" spans="1:11" s="2" customFormat="1" ht="14.25" x14ac:dyDescent="0.15">
      <c r="A27" s="25" t="s">
        <v>23</v>
      </c>
      <c r="B27" s="11"/>
      <c r="C27" s="69"/>
      <c r="D27" s="11" t="s">
        <v>3</v>
      </c>
      <c r="E27" s="134">
        <f>210+230</f>
        <v>440</v>
      </c>
      <c r="F27" s="68" t="s">
        <v>8</v>
      </c>
      <c r="G27" s="131">
        <v>84.8</v>
      </c>
      <c r="H27" s="68" t="s">
        <v>9</v>
      </c>
      <c r="I27" s="128">
        <f>E27*G27</f>
        <v>37312</v>
      </c>
      <c r="J27" s="70" t="s">
        <v>5</v>
      </c>
    </row>
    <row r="28" spans="1:11" s="2" customFormat="1" ht="14.25" x14ac:dyDescent="0.15">
      <c r="A28" s="25" t="s">
        <v>24</v>
      </c>
      <c r="B28" s="11"/>
      <c r="C28" s="69"/>
      <c r="D28" s="11" t="s">
        <v>3</v>
      </c>
      <c r="E28" s="134">
        <v>0</v>
      </c>
      <c r="F28" s="68" t="s">
        <v>8</v>
      </c>
      <c r="G28" s="132">
        <v>118.5</v>
      </c>
      <c r="H28" s="68" t="s">
        <v>9</v>
      </c>
      <c r="I28" s="128">
        <f>E28*G28</f>
        <v>0</v>
      </c>
      <c r="J28" s="70" t="s">
        <v>5</v>
      </c>
    </row>
    <row r="29" spans="1:11" s="2" customFormat="1" ht="15" thickBot="1" x14ac:dyDescent="0.2">
      <c r="A29" s="25" t="s">
        <v>42</v>
      </c>
      <c r="B29" s="11"/>
      <c r="C29" s="69"/>
      <c r="D29" s="11"/>
      <c r="E29" s="135">
        <v>20</v>
      </c>
      <c r="F29" s="117" t="s">
        <v>8</v>
      </c>
      <c r="G29" s="133">
        <v>142</v>
      </c>
      <c r="H29" s="68" t="s">
        <v>9</v>
      </c>
      <c r="I29" s="129">
        <f>E29*G29</f>
        <v>2840</v>
      </c>
      <c r="J29" s="70" t="s">
        <v>5</v>
      </c>
    </row>
    <row r="30" spans="1:11" ht="15" thickBot="1" x14ac:dyDescent="0.2">
      <c r="A30" s="41" t="s">
        <v>7</v>
      </c>
      <c r="B30" s="56"/>
      <c r="C30" s="42"/>
      <c r="D30" s="42"/>
      <c r="E30" s="126">
        <f>SUM(E24:E29)</f>
        <v>3301</v>
      </c>
      <c r="F30" s="56" t="s">
        <v>8</v>
      </c>
      <c r="G30" s="127">
        <f>I30/E30</f>
        <v>86.50624598606484</v>
      </c>
      <c r="H30" s="56" t="s">
        <v>9</v>
      </c>
      <c r="I30" s="130">
        <f>SUM(I24:I29)</f>
        <v>285557.11800000002</v>
      </c>
      <c r="J30" s="57" t="s">
        <v>6</v>
      </c>
    </row>
    <row r="31" spans="1:11" ht="14.25" x14ac:dyDescent="0.15">
      <c r="A31" s="13"/>
      <c r="B31" s="11"/>
      <c r="C31" s="16"/>
      <c r="D31" s="44"/>
      <c r="E31" s="13"/>
      <c r="F31" s="13"/>
      <c r="G31" s="13"/>
      <c r="H31" s="13"/>
      <c r="I31" s="13"/>
      <c r="J31" s="60"/>
    </row>
    <row r="32" spans="1:11" ht="14.25" x14ac:dyDescent="0.15">
      <c r="B32" s="13" t="s">
        <v>43</v>
      </c>
      <c r="C32" s="48"/>
      <c r="D32" s="48"/>
      <c r="E32" s="44"/>
      <c r="F32" s="48"/>
      <c r="G32" s="49"/>
      <c r="H32" s="13"/>
      <c r="I32" s="13"/>
      <c r="J32" s="60"/>
    </row>
    <row r="33" spans="1:10" ht="14.25" x14ac:dyDescent="0.15">
      <c r="B33" s="13"/>
      <c r="C33" s="48"/>
      <c r="D33" s="48"/>
      <c r="E33" s="44"/>
      <c r="F33" s="48"/>
      <c r="G33" s="49"/>
      <c r="H33" s="13"/>
      <c r="I33" s="13"/>
      <c r="J33" s="60"/>
    </row>
    <row r="34" spans="1:10" ht="14.25" x14ac:dyDescent="0.15">
      <c r="B34" s="13"/>
      <c r="C34" s="48"/>
      <c r="D34" s="48"/>
      <c r="E34" s="44"/>
      <c r="F34" s="48"/>
      <c r="G34" s="49"/>
      <c r="H34" s="13"/>
      <c r="I34" s="13"/>
      <c r="J34" s="60"/>
    </row>
    <row r="35" spans="1:10" ht="14.25" x14ac:dyDescent="0.15">
      <c r="A35" s="138" t="s">
        <v>3</v>
      </c>
      <c r="B35" s="13"/>
      <c r="C35" s="48"/>
      <c r="D35" s="48"/>
      <c r="E35" s="44"/>
      <c r="F35" s="48"/>
      <c r="G35" s="49"/>
      <c r="H35" s="13"/>
      <c r="I35" s="13"/>
      <c r="J35" s="60"/>
    </row>
    <row r="36" spans="1:10" ht="14.25" x14ac:dyDescent="0.15">
      <c r="A36" s="13"/>
      <c r="B36" s="11"/>
      <c r="C36" s="16"/>
      <c r="D36" s="44"/>
      <c r="E36" s="13"/>
      <c r="F36" s="13"/>
      <c r="G36" s="14"/>
      <c r="H36" s="13"/>
      <c r="I36" s="15"/>
      <c r="J36" s="60"/>
    </row>
    <row r="39" spans="1:10" x14ac:dyDescent="0.15">
      <c r="B39" s="48"/>
      <c r="C39" s="48"/>
      <c r="D39" s="48"/>
      <c r="E39" s="48"/>
      <c r="F39" s="48"/>
      <c r="G39" s="49"/>
    </row>
    <row r="40" spans="1:10" x14ac:dyDescent="0.15">
      <c r="B40" s="48"/>
      <c r="C40" s="48"/>
      <c r="D40" s="48"/>
      <c r="E40" s="48"/>
      <c r="F40" s="48"/>
      <c r="G40" s="49"/>
    </row>
    <row r="48" spans="1:10" x14ac:dyDescent="0.15">
      <c r="G48"/>
      <c r="H48" s="4"/>
      <c r="I48"/>
    </row>
  </sheetData>
  <mergeCells count="1">
    <mergeCell ref="A1:B1"/>
  </mergeCells>
  <phoneticPr fontId="0" type="noConversion"/>
  <conditionalFormatting sqref="G30">
    <cfRule type="cellIs" dxfId="2" priority="1" stopIfTrue="1" operator="lessThan">
      <formula>F19</formula>
    </cfRule>
    <cfRule type="cellIs" dxfId="1" priority="2" stopIfTrue="1" operator="greaterThan">
      <formula>G19</formula>
    </cfRule>
  </conditionalFormatting>
  <conditionalFormatting sqref="E30">
    <cfRule type="cellIs" dxfId="0" priority="3" stopIfTrue="1" operator="greaterThanOrEqual">
      <formula>$C$16</formula>
    </cfRule>
  </conditionalFormatting>
  <pageMargins left="0.25" right="0.25" top="0.75" bottom="0.75" header="0.3" footer="0.3"/>
  <pageSetup scale="65" orientation="landscape" horizontalDpi="300" verticalDpi="300" r:id="rId1"/>
  <headerFooter alignWithMargins="0"/>
  <ignoredErrors>
    <ignoredError sqref="E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GeSoCo Industries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Coy</dc:creator>
  <cp:lastModifiedBy>Wayne Dunn</cp:lastModifiedBy>
  <cp:lastPrinted>2022-03-30T15:19:57Z</cp:lastPrinted>
  <dcterms:created xsi:type="dcterms:W3CDTF">1999-11-10T23:54:27Z</dcterms:created>
  <dcterms:modified xsi:type="dcterms:W3CDTF">2022-03-30T15:20:11Z</dcterms:modified>
</cp:coreProperties>
</file>